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 activeTab="1"/>
  </bookViews>
  <sheets>
    <sheet name="1кв" sheetId="24" r:id="rId1"/>
    <sheet name="2кв" sheetId="26" r:id="rId2"/>
    <sheet name="отчет" sheetId="25" r:id="rId3"/>
  </sheets>
  <externalReferences>
    <externalReference r:id="rId4"/>
  </externalReferences>
  <definedNames>
    <definedName name="_xlnm.Print_Area" localSheetId="0">'1кв'!$A$1:$E$56</definedName>
    <definedName name="_xlnm.Print_Area" localSheetId="1">'2кв'!$A$1:$E$58</definedName>
    <definedName name="_xlnm.Print_Area" localSheetId="2">отчет!$A$1:$C$49</definedName>
  </definedNames>
  <calcPr calcId="152511"/>
</workbook>
</file>

<file path=xl/calcChain.xml><?xml version="1.0" encoding="utf-8"?>
<calcChain xmlns="http://schemas.openxmlformats.org/spreadsheetml/2006/main">
  <c r="B52" i="26" l="1"/>
  <c r="E28" i="26"/>
  <c r="E32" i="26"/>
  <c r="E33" i="26"/>
  <c r="E34" i="26"/>
  <c r="E30" i="26"/>
  <c r="B56" i="26" l="1"/>
  <c r="B55" i="26"/>
  <c r="E24" i="26"/>
  <c r="E22" i="26"/>
  <c r="E36" i="26" s="1"/>
  <c r="B57" i="26" s="1"/>
  <c r="B58" i="26" l="1"/>
  <c r="E28" i="24"/>
  <c r="E32" i="24"/>
  <c r="C23" i="25" l="1"/>
  <c r="C36" i="25"/>
  <c r="C33" i="25"/>
  <c r="C34" i="25"/>
  <c r="C35" i="25"/>
  <c r="C32" i="25"/>
  <c r="C31" i="25"/>
  <c r="C30" i="25"/>
  <c r="C29" i="25"/>
  <c r="C28" i="25"/>
  <c r="C18" i="25"/>
  <c r="C20" i="25"/>
  <c r="C21" i="25"/>
  <c r="C22" i="25"/>
  <c r="C12" i="25"/>
  <c r="C6" i="25"/>
  <c r="C44" i="25"/>
  <c r="C24" i="25"/>
  <c r="C15" i="25" l="1"/>
  <c r="C26" i="25"/>
  <c r="B54" i="24"/>
  <c r="C14" i="25" s="1"/>
  <c r="B53" i="24"/>
  <c r="C13" i="25" s="1"/>
  <c r="E24" i="24"/>
  <c r="C19" i="25" s="1"/>
  <c r="E22" i="24"/>
  <c r="C17" i="25" l="1"/>
  <c r="C38" i="25" s="1"/>
  <c r="C39" i="25" s="1"/>
  <c r="E34" i="24"/>
  <c r="B55" i="24" s="1"/>
  <c r="C25" i="25"/>
  <c r="B56" i="24" l="1"/>
</calcChain>
</file>

<file path=xl/sharedStrings.xml><?xml version="1.0" encoding="utf-8"?>
<sst xmlns="http://schemas.openxmlformats.org/spreadsheetml/2006/main" count="213" uniqueCount="121">
  <si>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</si>
  <si>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</si>
  <si>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</si>
  <si>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</si>
  <si>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</si>
  <si>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</si>
  <si>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</si>
  <si>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</si>
  <si>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</si>
  <si>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</si>
  <si>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</si>
  <si>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</si>
  <si>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</si>
  <si>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</si>
  <si>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</si>
  <si>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</si>
  <si>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</si>
  <si>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</si>
  <si>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</si>
  <si>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</si>
  <si>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</si>
  <si>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t>постоянно</t>
  </si>
  <si>
    <t>Итого:</t>
  </si>
  <si>
    <t>г. Россошь, ул. Лизы Чайкиной, д. 1а/4</t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</si>
  <si>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</si>
  <si>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</si>
  <si>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</si>
  <si>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</si>
  <si>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</si>
  <si>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</si>
  <si>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>Sдома=3248,15м2</t>
  </si>
  <si>
    <t>Работы по содержанию и тек. ремонту</t>
  </si>
  <si>
    <t>1 квартал</t>
  </si>
  <si>
    <t>Остаток на начало квартала</t>
  </si>
  <si>
    <t>определена приложением № 9 к договору</t>
  </si>
  <si>
    <t xml:space="preserve">Расходы по управлению МКД </t>
  </si>
  <si>
    <t xml:space="preserve">интернет Ростелеком </t>
  </si>
  <si>
    <t>Услуги по содержанию многоквартирного дома</t>
  </si>
  <si>
    <t xml:space="preserve">интернет Квант-телеком </t>
  </si>
  <si>
    <t>Дератизация, дезинсекция</t>
  </si>
  <si>
    <t>ч/ч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</si>
  <si>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Дорохиной Юлии Викторовны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</si>
  <si>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№31 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№1 от 12.01.2017 г.</t>
    </r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</si>
  <si>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</si>
  <si>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</si>
  <si>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№63  от   01.12.2015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</si>
  <si>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№1а/4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Лизы Чайкиной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</si>
  <si>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дома Дорохиной Ю.В.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</si>
  <si>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</si>
  <si>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январь</t>
  </si>
  <si>
    <t>февраль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</si>
  <si>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</si>
  <si>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Полив</t>
  </si>
  <si>
    <t>Холодная вода на СОИ</t>
  </si>
  <si>
    <t>Электроэнергия на СОИ</t>
  </si>
  <si>
    <t>Водоотведение на СОИ</t>
  </si>
  <si>
    <t>ОТЧЕТ</t>
  </si>
  <si>
    <t>О ВЫПОЛНЕННЫХ РАБОТАХ И ДВИЖЕНИИ  СРЕДСТВ</t>
  </si>
  <si>
    <t>НА ЛИЦЕВОМ СЧЕТЕ  ЗА  период  с 01.01.2023 г. по 31.12.2023 г.</t>
  </si>
  <si>
    <t>Остаток на начало периода</t>
  </si>
  <si>
    <t xml:space="preserve">Доходы: </t>
  </si>
  <si>
    <t>в том числе:</t>
  </si>
  <si>
    <t>Оплачено в текущем периоде по квитанциям</t>
  </si>
  <si>
    <t xml:space="preserve">Оплачено за размещение оборудования в МОП интернет Ростелеком </t>
  </si>
  <si>
    <t xml:space="preserve">Оплачено за размещение оборудования в МОП интернет Квант-телеком 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</si>
  <si>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</si>
  <si>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</si>
  <si>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</si>
  <si>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</si>
  <si>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 xml:space="preserve">   * Поверка,ремонт ОДПУ</t>
  </si>
  <si>
    <t>Итого расходов</t>
  </si>
  <si>
    <t>Остаток средств на 01.01.2024</t>
  </si>
  <si>
    <t>Справочно:</t>
  </si>
  <si>
    <t>Задолженность населения по оплате на 01.01.2023 г.</t>
  </si>
  <si>
    <t>Задолженность населения по оплате на 01.01.2024 г.</t>
  </si>
  <si>
    <t>Прирост (+) / уменьшение (-) задолженности за год</t>
  </si>
  <si>
    <t xml:space="preserve">Получил: </t>
  </si>
  <si>
    <t>Отчет за 2023 год.</t>
  </si>
  <si>
    <t>Перечень предлагаемых работ на 2024 год.</t>
  </si>
  <si>
    <t>Предложение по структуре тарифа на 2024 год.</t>
  </si>
  <si>
    <t>_____________________________________________</t>
  </si>
  <si>
    <t>по ж.д. ул. Лизы Чайкиной, д. 1а/4</t>
  </si>
  <si>
    <t>Начислено всего 1048810,65</t>
  </si>
  <si>
    <t xml:space="preserve">* холодная вода на СОИ - </t>
  </si>
  <si>
    <t xml:space="preserve">* водоотведение на СОИ- </t>
  </si>
  <si>
    <t>* электроэнергия на СОИ- 30904,35</t>
  </si>
  <si>
    <t>Непредвиденные работы 33,1 ч/ч</t>
  </si>
  <si>
    <t xml:space="preserve">   * Ремонт плитки в 3-м подьезде (смета)</t>
  </si>
  <si>
    <t xml:space="preserve">   * Замена стояков ГВС (смета) кв. 3,7,22</t>
  </si>
  <si>
    <t xml:space="preserve">   * Окраска входных дверей 8 шт.(смета)</t>
  </si>
  <si>
    <t xml:space="preserve">   * Окраска скамеек, урн (смета)</t>
  </si>
  <si>
    <t xml:space="preserve">   * Окраска газовых труб (смета)</t>
  </si>
  <si>
    <t xml:space="preserve">   * Замена запорной арматуры на отоплении (смета)</t>
  </si>
  <si>
    <t xml:space="preserve">   * Ремонт отдельных мест панелей в подьезде (смета) кв.18</t>
  </si>
  <si>
    <t xml:space="preserve">   * Замена стояка ГВС (кв.4,8,12) смета</t>
  </si>
  <si>
    <t>за 1 квартал 2024 года</t>
  </si>
  <si>
    <t>31.03.2024 г.</t>
  </si>
  <si>
    <t>Испытания электрических сетей</t>
  </si>
  <si>
    <t>Ремонт ГВС (кв. 44)</t>
  </si>
  <si>
    <t>Частичное изготавление и монтаж парапета (смета)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</si>
  <si>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</si>
  <si>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</si>
  <si>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 xml:space="preserve">           2. Всего за период с "01" 01 2024 г. по "31" 03 2024 г. выполнено работ (оказано услуг) на общую сумму триста одиннадцать тысяч пятьсот шестьдесят девять рублей 49 копеек.</t>
  </si>
  <si>
    <t>Предъявлено населению 278406,45</t>
  </si>
  <si>
    <t xml:space="preserve">именуемый в дальнейшем "Заказчик", в лице  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</si>
  <si>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      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№1 от 12.01.2017 г.</t>
    </r>
  </si>
  <si>
    <t>за 2 квартал 2024 года</t>
  </si>
  <si>
    <t>30.06.2024 г.</t>
  </si>
  <si>
    <t>2 квартал</t>
  </si>
  <si>
    <t>апрель</t>
  </si>
  <si>
    <t>Ремонт входной двери (кв.42)</t>
  </si>
  <si>
    <t>Сварка,монтаж дверей в подвал</t>
  </si>
  <si>
    <t>Демонтаж урны подъезд№4</t>
  </si>
  <si>
    <t>Оборудование укрытия инвентарем</t>
  </si>
  <si>
    <t>май</t>
  </si>
  <si>
    <t>июнь</t>
  </si>
  <si>
    <t>Ремонт стояка ГВС (кв.26,30,68)</t>
  </si>
  <si>
    <t>Поверка ОДПУ ТЭ</t>
  </si>
  <si>
    <t xml:space="preserve">           2. Всего за период с "01" 04 2024 г. по "30" 06 2024 г. выполнено работ (оказано услуг) на общую сумму двести пятьдесят шесть тысяч одиннадцать рублей 03 копейки.</t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</si>
  <si>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 xml:space="preserve">Собственники МКД, в лице председателя совета дома </t>
    </r>
  </si>
  <si>
    <t>Предъявлено населению 278077,89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</si>
</sst>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u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u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8" fillId="0" borderId="0"/>
    <xf numFmtId="165" fontId="10" fillId="0" borderId="0"/>
  </cellStyleXfs>
  <cellXfs count="90">
    <xf numFmtId="0" fontId="0" fillId="0" borderId="0" xfId="0"/>
    <xf numFmtId="0" fontId="2" fillId="0" borderId="0" xfId="0" applyFont="1"/>
    <xf numFmtId="0" fontId="5" fillId="0" borderId="1" xfId="0" applyFont="1" applyBorder="1" applyAlignment="1">
      <alignment vertical="center" wrapText="1"/>
    </xf>
    <xf numFmtId="164" fontId="5" fillId="0" borderId="0" xfId="1" applyNumberFormat="1" applyFont="1"/>
    <xf numFmtId="164" fontId="2" fillId="0" borderId="0" xfId="1" applyNumberFormat="1" applyFont="1"/>
    <xf numFmtId="164" fontId="5" fillId="0" borderId="0" xfId="0" applyNumberFormat="1" applyFont="1"/>
    <xf numFmtId="0" fontId="4" fillId="0" borderId="4" xfId="0" applyFont="1" applyBorder="1" applyAlignment="1">
      <alignment horizontal="center"/>
    </xf>
    <xf numFmtId="43" fontId="2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4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43" fontId="5" fillId="0" borderId="1" xfId="1" applyFont="1" applyBorder="1" applyAlignment="1">
      <alignment horizontal="center" vertical="center" wrapText="1"/>
    </xf>
    <xf numFmtId="0" fontId="5" fillId="0" borderId="0" xfId="0" applyFont="1"/>
    <xf numFmtId="0" fontId="6" fillId="2" borderId="1" xfId="0" applyFont="1" applyFill="1" applyBorder="1" applyAlignment="1">
      <alignment wrapText="1"/>
    </xf>
    <xf numFmtId="0" fontId="4" fillId="2" borderId="4" xfId="0" applyFont="1" applyFill="1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9" fillId="0" borderId="0" xfId="0" applyFont="1" applyAlignment="1">
      <alignment horizontal="right" wrapText="1"/>
    </xf>
    <xf numFmtId="0" fontId="9" fillId="0" borderId="0" xfId="0" applyFont="1" applyAlignment="1">
      <alignment wrapText="1"/>
    </xf>
    <xf numFmtId="0" fontId="13" fillId="0" borderId="0" xfId="0" applyFont="1" applyAlignment="1"/>
    <xf numFmtId="0" fontId="6" fillId="0" borderId="0" xfId="0" applyFont="1" applyAlignment="1"/>
    <xf numFmtId="0" fontId="6" fillId="0" borderId="0" xfId="0" applyFont="1"/>
    <xf numFmtId="49" fontId="6" fillId="0" borderId="1" xfId="0" applyNumberFormat="1" applyFont="1" applyBorder="1"/>
    <xf numFmtId="166" fontId="5" fillId="0" borderId="1" xfId="1" applyNumberFormat="1" applyFont="1" applyBorder="1" applyAlignment="1">
      <alignment horizontal="center"/>
    </xf>
    <xf numFmtId="4" fontId="13" fillId="0" borderId="0" xfId="0" applyNumberFormat="1" applyFont="1"/>
    <xf numFmtId="0" fontId="6" fillId="0" borderId="0" xfId="0" applyFont="1" applyAlignment="1">
      <alignment horizontal="left"/>
    </xf>
    <xf numFmtId="49" fontId="2" fillId="0" borderId="1" xfId="0" applyNumberFormat="1" applyFont="1" applyBorder="1" applyAlignment="1">
      <alignment vertical="center" wrapText="1"/>
    </xf>
    <xf numFmtId="49" fontId="6" fillId="0" borderId="1" xfId="0" applyNumberFormat="1" applyFont="1" applyBorder="1" applyAlignment="1"/>
    <xf numFmtId="43" fontId="2" fillId="2" borderId="1" xfId="1" applyFont="1" applyFill="1" applyBorder="1" applyAlignment="1">
      <alignment horizontal="center"/>
    </xf>
    <xf numFmtId="164" fontId="2" fillId="0" borderId="0" xfId="1" applyNumberFormat="1" applyFont="1" applyBorder="1"/>
    <xf numFmtId="0" fontId="6" fillId="0" borderId="0" xfId="0" applyFont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4" fontId="6" fillId="0" borderId="0" xfId="0" applyNumberFormat="1" applyFont="1"/>
    <xf numFmtId="0" fontId="6" fillId="0" borderId="0" xfId="0" applyFont="1" applyBorder="1"/>
    <xf numFmtId="0" fontId="6" fillId="0" borderId="1" xfId="0" applyFont="1" applyBorder="1" applyAlignment="1">
      <alignment wrapText="1"/>
    </xf>
    <xf numFmtId="0" fontId="2" fillId="0" borderId="6" xfId="0" applyFont="1" applyBorder="1" applyAlignment="1">
      <alignment vertical="center" wrapText="1"/>
    </xf>
    <xf numFmtId="43" fontId="0" fillId="0" borderId="0" xfId="0" applyNumberFormat="1"/>
    <xf numFmtId="0" fontId="2" fillId="0" borderId="5" xfId="0" applyFont="1" applyBorder="1" applyAlignment="1">
      <alignment vertical="center" wrapText="1"/>
    </xf>
    <xf numFmtId="49" fontId="6" fillId="0" borderId="5" xfId="0" applyNumberFormat="1" applyFont="1" applyBorder="1" applyAlignment="1">
      <alignment vertical="center" wrapText="1"/>
    </xf>
    <xf numFmtId="43" fontId="2" fillId="0" borderId="1" xfId="1" applyFont="1" applyBorder="1" applyAlignment="1">
      <alignment horizontal="center"/>
    </xf>
    <xf numFmtId="49" fontId="6" fillId="0" borderId="1" xfId="0" applyNumberFormat="1" applyFont="1" applyBorder="1" applyAlignment="1">
      <alignment vertical="center" wrapText="1"/>
    </xf>
    <xf numFmtId="43" fontId="2" fillId="2" borderId="1" xfId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/>
    </xf>
    <xf numFmtId="43" fontId="5" fillId="0" borderId="1" xfId="1" applyFont="1" applyBorder="1" applyAlignment="1">
      <alignment horizontal="center"/>
    </xf>
    <xf numFmtId="49" fontId="14" fillId="0" borderId="1" xfId="0" applyNumberFormat="1" applyFont="1" applyBorder="1" applyAlignment="1">
      <alignment horizontal="left"/>
    </xf>
    <xf numFmtId="164" fontId="5" fillId="0" borderId="1" xfId="1" applyNumberFormat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43" fontId="6" fillId="0" borderId="0" xfId="1" applyFont="1" applyBorder="1" applyAlignment="1">
      <alignment horizontal="left"/>
    </xf>
    <xf numFmtId="0" fontId="6" fillId="0" borderId="2" xfId="0" applyFont="1" applyBorder="1" applyAlignment="1">
      <alignment horizontal="left"/>
    </xf>
    <xf numFmtId="43" fontId="6" fillId="0" borderId="2" xfId="1" applyFont="1" applyBorder="1" applyAlignment="1">
      <alignment horizontal="left"/>
    </xf>
    <xf numFmtId="164" fontId="6" fillId="0" borderId="0" xfId="1" applyNumberFormat="1" applyFont="1" applyBorder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2" fillId="2" borderId="5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right" vertical="center" wrapText="1"/>
    </xf>
    <xf numFmtId="0" fontId="2" fillId="2" borderId="0" xfId="0" applyFont="1" applyFill="1"/>
    <xf numFmtId="0" fontId="2" fillId="0" borderId="0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2" borderId="0" xfId="0" applyFont="1" applyFill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9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 wrapText="1"/>
    </xf>
    <xf numFmtId="49" fontId="6" fillId="0" borderId="1" xfId="0" applyNumberFormat="1" applyFont="1" applyBorder="1" applyAlignment="1">
      <alignment horizontal="left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43" fontId="2" fillId="0" borderId="5" xfId="1" applyFont="1" applyBorder="1" applyAlignment="1">
      <alignment horizontal="center" vertical="center" wrapText="1"/>
    </xf>
  </cellXfs>
  <cellStyles count="5">
    <cellStyle name="Excel Built-in Normal" xfId="4"/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eff\&#1086;&#1073;&#1097;&#1072;&#1082;\&#1040;&#1050;&#1058;&#1099;%20&#1087;&#1088;&#1080;&#1077;&#1084;&#1082;&#1080;%20&#1086;&#1082;&#1072;&#1079;&#1072;&#1085;&#1085;&#1099;&#1093;%20&#1091;&#1089;&#1083;&#1091;&#1075;\2023\liza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кв"/>
      <sheetName val="2кв"/>
      <sheetName val="3кв"/>
      <sheetName val="4кв"/>
      <sheetName val="отчет"/>
    </sheetNames>
    <sheetDataSet>
      <sheetData sheetId="0">
        <row r="22">
          <cell r="E22">
            <v>87849.84</v>
          </cell>
        </row>
      </sheetData>
      <sheetData sheetId="1">
        <row r="22">
          <cell r="E22">
            <v>87849.84</v>
          </cell>
        </row>
        <row r="30">
          <cell r="E30">
            <v>71.209999999999994</v>
          </cell>
        </row>
      </sheetData>
      <sheetData sheetId="2">
        <row r="22">
          <cell r="E22">
            <v>98296.847999999984</v>
          </cell>
        </row>
        <row r="29">
          <cell r="E29">
            <v>106.8</v>
          </cell>
        </row>
      </sheetData>
      <sheetData sheetId="3">
        <row r="22">
          <cell r="E22">
            <v>98296.847999999984</v>
          </cell>
        </row>
        <row r="29">
          <cell r="E29">
            <v>142.41999999999999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view="pageBreakPreview" topLeftCell="A46" zoomScaleSheetLayoutView="100" workbookViewId="0">
      <selection activeCell="A11" sqref="A11:E11"/>
    </sheetView>
  </sheetViews>
  <sheetFormatPr defaultColWidth="9.140625" defaultRowHeight="15" x14ac:dyDescent="0.25"/>
  <cols>
    <col min="1" max="1" width="31.5703125" style="1" customWidth="1"/>
    <col min="2" max="2" width="20.28515625" style="1" customWidth="1"/>
    <col min="3" max="3" width="15.7109375" style="1" customWidth="1"/>
    <col min="4" max="4" width="14.7109375" style="1" customWidth="1"/>
    <col min="5" max="5" width="14.140625" style="1" customWidth="1"/>
    <col min="6" max="6" width="10.7109375" style="1" bestFit="1" customWidth="1"/>
    <col min="7" max="16384" width="9.140625" style="1"/>
  </cols>
  <sheetData>
    <row r="1" spans="1:5" x14ac:dyDescent="0.25">
      <c r="A1" s="80" t="s">
        <v>11</v>
      </c>
      <c r="B1" s="80"/>
      <c r="C1" s="80"/>
      <c r="D1" s="80"/>
      <c r="E1" s="80"/>
    </row>
    <row r="2" spans="1:5" ht="24.75" customHeight="1" x14ac:dyDescent="0.25">
      <c r="A2" s="81" t="s">
        <v>12</v>
      </c>
      <c r="B2" s="82"/>
      <c r="C2" s="82"/>
      <c r="D2" s="82"/>
      <c r="E2" s="82"/>
    </row>
    <row r="3" spans="1:5" x14ac:dyDescent="0.25">
      <c r="A3" s="81" t="s">
        <v>95</v>
      </c>
      <c r="B3" s="81"/>
      <c r="C3" s="81"/>
      <c r="D3" s="81"/>
      <c r="E3" s="81"/>
    </row>
    <row r="4" spans="1:5" ht="15.6" customHeight="1" x14ac:dyDescent="0.25">
      <c r="A4" s="24" t="s">
        <v>13</v>
      </c>
      <c r="B4" s="8"/>
      <c r="C4" s="8"/>
      <c r="D4" s="27"/>
      <c r="E4" s="26" t="s">
        <v>96</v>
      </c>
    </row>
    <row r="5" spans="1:5" x14ac:dyDescent="0.25">
      <c r="A5" s="25"/>
      <c r="B5" s="8"/>
      <c r="C5" s="8"/>
      <c r="D5" s="8"/>
      <c r="E5" s="8"/>
    </row>
    <row r="6" spans="1:5" ht="13.15" customHeight="1" x14ac:dyDescent="0.25">
      <c r="A6" s="73" t="s">
        <v>0</v>
      </c>
      <c r="B6" s="73"/>
      <c r="C6" s="73"/>
      <c r="D6" s="73"/>
      <c r="E6" s="73"/>
    </row>
    <row r="7" spans="1:5" ht="13.15" customHeight="1" x14ac:dyDescent="0.25">
      <c r="A7" s="83" t="s">
        <v>23</v>
      </c>
      <c r="B7" s="83"/>
      <c r="C7" s="83"/>
      <c r="D7" s="83"/>
      <c r="E7" s="83"/>
    </row>
    <row r="8" spans="1:5" ht="13.15" customHeight="1" x14ac:dyDescent="0.25">
      <c r="A8" s="77" t="s">
        <v>1</v>
      </c>
      <c r="B8" s="77"/>
      <c r="C8" s="77"/>
      <c r="D8" s="77"/>
      <c r="E8" s="77"/>
    </row>
    <row r="9" spans="1:5" x14ac:dyDescent="0.25">
      <c r="A9" s="78" t="s">
        <v>41</v>
      </c>
      <c r="B9" s="78"/>
      <c r="C9" s="78"/>
      <c r="D9" s="78"/>
      <c r="E9" s="78"/>
    </row>
    <row r="10" spans="1:5" ht="28.15" customHeight="1" x14ac:dyDescent="0.25">
      <c r="A10" s="79" t="s">
        <v>14</v>
      </c>
      <c r="B10" s="79"/>
      <c r="C10" s="79"/>
      <c r="D10" s="79"/>
      <c r="E10" s="79"/>
    </row>
    <row r="11" spans="1:5" ht="29.45" customHeight="1" x14ac:dyDescent="0.25">
      <c r="A11" s="73" t="s">
        <v>42</v>
      </c>
      <c r="B11" s="73"/>
      <c r="C11" s="73"/>
      <c r="D11" s="73"/>
      <c r="E11" s="73"/>
    </row>
    <row r="12" spans="1:5" ht="13.15" customHeight="1" x14ac:dyDescent="0.25">
      <c r="A12" s="77" t="s">
        <v>15</v>
      </c>
      <c r="B12" s="77"/>
      <c r="C12" s="77"/>
      <c r="D12" s="77"/>
      <c r="E12" s="77"/>
    </row>
    <row r="13" spans="1:5" ht="13.15" customHeight="1" x14ac:dyDescent="0.25">
      <c r="A13" s="73" t="s">
        <v>43</v>
      </c>
      <c r="B13" s="73"/>
      <c r="C13" s="73"/>
      <c r="D13" s="73"/>
      <c r="E13" s="73"/>
    </row>
    <row r="14" spans="1:5" ht="15" customHeight="1" x14ac:dyDescent="0.25">
      <c r="A14" s="77" t="s">
        <v>2</v>
      </c>
      <c r="B14" s="77"/>
      <c r="C14" s="77"/>
      <c r="D14" s="77"/>
      <c r="E14" s="77"/>
    </row>
    <row r="15" spans="1:5" ht="18" customHeight="1" x14ac:dyDescent="0.25">
      <c r="A15" s="73" t="s">
        <v>51</v>
      </c>
      <c r="B15" s="73"/>
      <c r="C15" s="73"/>
      <c r="D15" s="73"/>
      <c r="E15" s="73"/>
    </row>
    <row r="16" spans="1:5" ht="11.25" customHeight="1" x14ac:dyDescent="0.25">
      <c r="A16" s="77" t="s">
        <v>16</v>
      </c>
      <c r="B16" s="77"/>
      <c r="C16" s="77"/>
      <c r="D16" s="77"/>
      <c r="E16" s="77"/>
    </row>
    <row r="17" spans="1:7" ht="31.5" customHeight="1" x14ac:dyDescent="0.25">
      <c r="A17" s="73" t="s">
        <v>44</v>
      </c>
      <c r="B17" s="73"/>
      <c r="C17" s="73"/>
      <c r="D17" s="73"/>
      <c r="E17" s="73"/>
    </row>
    <row r="18" spans="1:7" ht="66.75" customHeight="1" x14ac:dyDescent="0.25">
      <c r="A18" s="73" t="s">
        <v>45</v>
      </c>
      <c r="B18" s="73"/>
      <c r="C18" s="73"/>
      <c r="D18" s="73"/>
      <c r="E18" s="73"/>
    </row>
    <row r="19" spans="1:7" ht="28.5" customHeight="1" x14ac:dyDescent="0.25">
      <c r="A19" s="71" t="s">
        <v>46</v>
      </c>
      <c r="B19" s="71"/>
      <c r="C19" s="71"/>
      <c r="D19" s="71"/>
      <c r="E19" s="71"/>
    </row>
    <row r="20" spans="1:7" x14ac:dyDescent="0.25">
      <c r="A20" s="71"/>
      <c r="B20" s="71"/>
      <c r="C20" s="71"/>
      <c r="D20" s="71"/>
      <c r="E20" s="71"/>
      <c r="F20" s="1">
        <v>3248.15</v>
      </c>
      <c r="G20" s="1">
        <v>3</v>
      </c>
    </row>
    <row r="21" spans="1:7" ht="106.5" customHeight="1" x14ac:dyDescent="0.25">
      <c r="A21" s="9" t="s">
        <v>7</v>
      </c>
      <c r="B21" s="9" t="s">
        <v>10</v>
      </c>
      <c r="C21" s="9" t="s">
        <v>3</v>
      </c>
      <c r="D21" s="9" t="s">
        <v>9</v>
      </c>
      <c r="E21" s="9" t="s">
        <v>8</v>
      </c>
    </row>
    <row r="22" spans="1:7" ht="45" x14ac:dyDescent="0.25">
      <c r="A22" s="12" t="s">
        <v>37</v>
      </c>
      <c r="B22" s="9" t="s">
        <v>34</v>
      </c>
      <c r="C22" s="9" t="s">
        <v>4</v>
      </c>
      <c r="D22" s="9">
        <v>16.43</v>
      </c>
      <c r="E22" s="7">
        <f>D22*F20*G20</f>
        <v>160101.31349999999</v>
      </c>
    </row>
    <row r="23" spans="1:7" x14ac:dyDescent="0.25">
      <c r="A23" s="10" t="s">
        <v>39</v>
      </c>
      <c r="B23" s="9" t="s">
        <v>32</v>
      </c>
      <c r="C23" s="9" t="s">
        <v>25</v>
      </c>
      <c r="D23" s="9"/>
      <c r="E23" s="7">
        <v>0</v>
      </c>
    </row>
    <row r="24" spans="1:7" x14ac:dyDescent="0.25">
      <c r="A24" s="10" t="s">
        <v>35</v>
      </c>
      <c r="B24" s="9" t="s">
        <v>21</v>
      </c>
      <c r="C24" s="9" t="s">
        <v>4</v>
      </c>
      <c r="D24" s="9">
        <v>6.06</v>
      </c>
      <c r="E24" s="7">
        <f>D24*F20*G20</f>
        <v>59051.366999999998</v>
      </c>
    </row>
    <row r="25" spans="1:7" x14ac:dyDescent="0.25">
      <c r="A25" s="10" t="s">
        <v>54</v>
      </c>
      <c r="B25" s="9" t="s">
        <v>32</v>
      </c>
      <c r="C25" s="9" t="s">
        <v>25</v>
      </c>
      <c r="D25" s="9"/>
      <c r="E25" s="7">
        <v>8332.2999999999993</v>
      </c>
    </row>
    <row r="26" spans="1:7" x14ac:dyDescent="0.25">
      <c r="A26" s="10" t="s">
        <v>53</v>
      </c>
      <c r="B26" s="9" t="s">
        <v>32</v>
      </c>
      <c r="C26" s="9" t="s">
        <v>25</v>
      </c>
      <c r="D26" s="9"/>
      <c r="E26" s="7">
        <v>0</v>
      </c>
    </row>
    <row r="27" spans="1:7" x14ac:dyDescent="0.25">
      <c r="A27" s="10" t="s">
        <v>55</v>
      </c>
      <c r="B27" s="9" t="s">
        <v>32</v>
      </c>
      <c r="C27" s="9" t="s">
        <v>25</v>
      </c>
      <c r="D27" s="9"/>
      <c r="E27" s="7">
        <v>0</v>
      </c>
    </row>
    <row r="28" spans="1:7" x14ac:dyDescent="0.25">
      <c r="A28" s="10" t="s">
        <v>24</v>
      </c>
      <c r="B28" s="9" t="s">
        <v>32</v>
      </c>
      <c r="C28" s="9" t="s">
        <v>25</v>
      </c>
      <c r="D28" s="9"/>
      <c r="E28" s="7">
        <f>3806.45+300</f>
        <v>4106.45</v>
      </c>
    </row>
    <row r="29" spans="1:7" s="69" customFormat="1" ht="60" x14ac:dyDescent="0.25">
      <c r="A29" s="65" t="s">
        <v>100</v>
      </c>
      <c r="B29" s="66" t="s">
        <v>101</v>
      </c>
      <c r="C29" s="67" t="s">
        <v>25</v>
      </c>
      <c r="D29" s="67"/>
      <c r="E29" s="68">
        <v>3376</v>
      </c>
    </row>
    <row r="30" spans="1:7" x14ac:dyDescent="0.25">
      <c r="A30" s="10" t="s">
        <v>97</v>
      </c>
      <c r="B30" s="9" t="s">
        <v>32</v>
      </c>
      <c r="C30" s="9" t="s">
        <v>25</v>
      </c>
      <c r="D30" s="9"/>
      <c r="E30" s="7">
        <v>71000</v>
      </c>
    </row>
    <row r="31" spans="1:7" ht="31.5" x14ac:dyDescent="0.25">
      <c r="A31" s="18" t="s">
        <v>99</v>
      </c>
      <c r="B31" s="9" t="s">
        <v>49</v>
      </c>
      <c r="C31" s="9" t="s">
        <v>25</v>
      </c>
      <c r="D31" s="9"/>
      <c r="E31" s="7">
        <v>3521.5</v>
      </c>
    </row>
    <row r="32" spans="1:7" x14ac:dyDescent="0.25">
      <c r="A32" s="13" t="s">
        <v>98</v>
      </c>
      <c r="B32" s="9" t="s">
        <v>50</v>
      </c>
      <c r="C32" s="9" t="s">
        <v>40</v>
      </c>
      <c r="D32" s="9">
        <v>8</v>
      </c>
      <c r="E32" s="7">
        <f>D32*260.07</f>
        <v>2080.56</v>
      </c>
    </row>
    <row r="33" spans="1:5" x14ac:dyDescent="0.25">
      <c r="A33" s="11"/>
      <c r="B33" s="9"/>
      <c r="C33" s="9"/>
      <c r="D33" s="6"/>
      <c r="E33" s="7"/>
    </row>
    <row r="34" spans="1:5" s="17" customFormat="1" ht="14.25" x14ac:dyDescent="0.2">
      <c r="A34" s="2" t="s">
        <v>22</v>
      </c>
      <c r="B34" s="14"/>
      <c r="C34" s="14"/>
      <c r="D34" s="15"/>
      <c r="E34" s="16">
        <f>SUM(E22:E33)</f>
        <v>311569.49050000001</v>
      </c>
    </row>
    <row r="35" spans="1:5" ht="31.9" customHeight="1" x14ac:dyDescent="0.25">
      <c r="A35" s="72" t="s">
        <v>102</v>
      </c>
      <c r="B35" s="72"/>
      <c r="C35" s="72"/>
      <c r="D35" s="72"/>
      <c r="E35" s="72"/>
    </row>
    <row r="36" spans="1:5" ht="29.25" customHeight="1" x14ac:dyDescent="0.25">
      <c r="A36" s="73" t="s">
        <v>20</v>
      </c>
      <c r="B36" s="73"/>
      <c r="C36" s="73"/>
      <c r="D36" s="73"/>
      <c r="E36" s="73"/>
    </row>
    <row r="37" spans="1:5" x14ac:dyDescent="0.25">
      <c r="A37" s="73" t="s">
        <v>19</v>
      </c>
      <c r="B37" s="73"/>
      <c r="C37" s="73"/>
      <c r="D37" s="73"/>
      <c r="E37" s="73"/>
    </row>
    <row r="38" spans="1:5" ht="31.5" customHeight="1" x14ac:dyDescent="0.25">
      <c r="A38" s="73" t="s">
        <v>26</v>
      </c>
      <c r="B38" s="73"/>
      <c r="C38" s="73"/>
      <c r="D38" s="73"/>
      <c r="E38" s="73"/>
    </row>
    <row r="39" spans="1:5" x14ac:dyDescent="0.25">
      <c r="A39" s="73" t="s">
        <v>17</v>
      </c>
      <c r="B39" s="73"/>
      <c r="C39" s="73"/>
      <c r="D39" s="73"/>
      <c r="E39" s="73"/>
    </row>
    <row r="40" spans="1:5" x14ac:dyDescent="0.25">
      <c r="A40" s="22"/>
      <c r="B40" s="22"/>
      <c r="C40" s="22"/>
      <c r="D40" s="22"/>
      <c r="E40" s="22"/>
    </row>
    <row r="41" spans="1:5" x14ac:dyDescent="0.25">
      <c r="A41" s="74" t="s">
        <v>5</v>
      </c>
      <c r="B41" s="74"/>
      <c r="C41" s="74"/>
      <c r="D41" s="74"/>
      <c r="E41" s="74"/>
    </row>
    <row r="42" spans="1:5" x14ac:dyDescent="0.25">
      <c r="A42" s="73" t="s">
        <v>17</v>
      </c>
      <c r="B42" s="73"/>
      <c r="C42" s="73"/>
      <c r="D42" s="73"/>
      <c r="E42" s="73"/>
    </row>
    <row r="43" spans="1:5" ht="15" customHeight="1" x14ac:dyDescent="0.25">
      <c r="A43" s="75" t="s">
        <v>48</v>
      </c>
      <c r="B43" s="75"/>
      <c r="C43" s="75"/>
      <c r="D43" s="75"/>
      <c r="E43" s="75"/>
    </row>
    <row r="44" spans="1:5" x14ac:dyDescent="0.25">
      <c r="B44" s="76" t="s">
        <v>18</v>
      </c>
      <c r="C44" s="76"/>
      <c r="D44" s="76"/>
      <c r="E44" s="23" t="s">
        <v>6</v>
      </c>
    </row>
    <row r="45" spans="1:5" x14ac:dyDescent="0.25">
      <c r="A45" s="25"/>
      <c r="B45" s="25"/>
      <c r="C45" s="25"/>
      <c r="D45" s="25"/>
      <c r="E45" s="25"/>
    </row>
    <row r="46" spans="1:5" ht="15" customHeight="1" x14ac:dyDescent="0.25">
      <c r="A46" s="75" t="s">
        <v>47</v>
      </c>
      <c r="B46" s="75"/>
      <c r="C46" s="75"/>
      <c r="D46" s="75"/>
      <c r="E46" s="75"/>
    </row>
    <row r="47" spans="1:5" x14ac:dyDescent="0.25">
      <c r="B47" s="70" t="s">
        <v>18</v>
      </c>
      <c r="C47" s="70"/>
      <c r="D47" s="70"/>
      <c r="E47" s="23" t="s">
        <v>6</v>
      </c>
    </row>
    <row r="48" spans="1:5" x14ac:dyDescent="0.25">
      <c r="A48" s="1" t="s">
        <v>30</v>
      </c>
    </row>
    <row r="49" spans="1:2" x14ac:dyDescent="0.25">
      <c r="A49" s="17" t="s">
        <v>27</v>
      </c>
    </row>
    <row r="50" spans="1:2" x14ac:dyDescent="0.25">
      <c r="A50" s="1" t="s">
        <v>33</v>
      </c>
      <c r="B50" s="3">
        <v>33604.04</v>
      </c>
    </row>
    <row r="51" spans="1:2" ht="30" x14ac:dyDescent="0.25">
      <c r="A51" s="21" t="s">
        <v>103</v>
      </c>
      <c r="B51" s="4"/>
    </row>
    <row r="52" spans="1:2" x14ac:dyDescent="0.25">
      <c r="A52" s="1" t="s">
        <v>28</v>
      </c>
      <c r="B52" s="4">
        <v>282416.67</v>
      </c>
    </row>
    <row r="53" spans="1:2" x14ac:dyDescent="0.25">
      <c r="A53" s="21" t="s">
        <v>36</v>
      </c>
      <c r="B53" s="4">
        <f>3*150</f>
        <v>450</v>
      </c>
    </row>
    <row r="54" spans="1:2" x14ac:dyDescent="0.25">
      <c r="A54" s="21" t="s">
        <v>38</v>
      </c>
      <c r="B54" s="4">
        <f>200*3</f>
        <v>600</v>
      </c>
    </row>
    <row r="55" spans="1:2" ht="30" x14ac:dyDescent="0.25">
      <c r="A55" s="21" t="s">
        <v>31</v>
      </c>
      <c r="B55" s="4">
        <f>E34</f>
        <v>311569.49050000001</v>
      </c>
    </row>
    <row r="56" spans="1:2" x14ac:dyDescent="0.25">
      <c r="A56" s="17" t="s">
        <v>29</v>
      </c>
      <c r="B56" s="5">
        <f>B50+B52+B53+B54-B55</f>
        <v>5501.2194999999483</v>
      </c>
    </row>
    <row r="58" spans="1:2" x14ac:dyDescent="0.25">
      <c r="B58" s="1">
        <v>33604.04</v>
      </c>
    </row>
  </sheetData>
  <mergeCells count="29">
    <mergeCell ref="A1:E1"/>
    <mergeCell ref="A2:E2"/>
    <mergeCell ref="A3:E3"/>
    <mergeCell ref="A6:E6"/>
    <mergeCell ref="A7:E7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7:D47"/>
    <mergeCell ref="A20:E20"/>
    <mergeCell ref="A35:E35"/>
    <mergeCell ref="A36:E36"/>
    <mergeCell ref="A37:E37"/>
    <mergeCell ref="A38:E38"/>
    <mergeCell ref="A39:E39"/>
    <mergeCell ref="A41:E41"/>
    <mergeCell ref="A42:E42"/>
    <mergeCell ref="A43:E43"/>
    <mergeCell ref="B44:D44"/>
    <mergeCell ref="A46:E4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abSelected="1" view="pageBreakPreview" topLeftCell="A40" zoomScaleSheetLayoutView="100" workbookViewId="0">
      <selection activeCell="C57" sqref="C57"/>
    </sheetView>
  </sheetViews>
  <sheetFormatPr defaultColWidth="9.140625" defaultRowHeight="15" x14ac:dyDescent="0.25"/>
  <cols>
    <col min="1" max="1" width="31.5703125" style="1" customWidth="1"/>
    <col min="2" max="2" width="20.28515625" style="1" customWidth="1"/>
    <col min="3" max="3" width="15.7109375" style="1" customWidth="1"/>
    <col min="4" max="4" width="14.7109375" style="1" customWidth="1"/>
    <col min="5" max="5" width="14.140625" style="1" customWidth="1"/>
    <col min="6" max="6" width="10.7109375" style="1" bestFit="1" customWidth="1"/>
    <col min="7" max="16384" width="9.140625" style="1"/>
  </cols>
  <sheetData>
    <row r="1" spans="1:5" x14ac:dyDescent="0.25">
      <c r="A1" s="80" t="s">
        <v>11</v>
      </c>
      <c r="B1" s="80"/>
      <c r="C1" s="80"/>
      <c r="D1" s="80"/>
      <c r="E1" s="80"/>
    </row>
    <row r="2" spans="1:5" ht="24.75" customHeight="1" x14ac:dyDescent="0.25">
      <c r="A2" s="81" t="s">
        <v>12</v>
      </c>
      <c r="B2" s="82"/>
      <c r="C2" s="82"/>
      <c r="D2" s="82"/>
      <c r="E2" s="82"/>
    </row>
    <row r="3" spans="1:5" x14ac:dyDescent="0.25">
      <c r="A3" s="81" t="s">
        <v>106</v>
      </c>
      <c r="B3" s="81"/>
      <c r="C3" s="81"/>
      <c r="D3" s="81"/>
      <c r="E3" s="81"/>
    </row>
    <row r="4" spans="1:5" ht="15.6" customHeight="1" x14ac:dyDescent="0.25">
      <c r="A4" s="63" t="s">
        <v>13</v>
      </c>
      <c r="B4" s="8"/>
      <c r="C4" s="8"/>
      <c r="D4" s="27"/>
      <c r="E4" s="26" t="s">
        <v>107</v>
      </c>
    </row>
    <row r="5" spans="1:5" x14ac:dyDescent="0.25">
      <c r="A5" s="64"/>
      <c r="B5" s="8"/>
      <c r="C5" s="8"/>
      <c r="D5" s="8"/>
      <c r="E5" s="8"/>
    </row>
    <row r="6" spans="1:5" ht="13.15" customHeight="1" x14ac:dyDescent="0.25">
      <c r="A6" s="73" t="s">
        <v>0</v>
      </c>
      <c r="B6" s="73"/>
      <c r="C6" s="73"/>
      <c r="D6" s="73"/>
      <c r="E6" s="73"/>
    </row>
    <row r="7" spans="1:5" ht="13.15" customHeight="1" x14ac:dyDescent="0.25">
      <c r="A7" s="83" t="s">
        <v>23</v>
      </c>
      <c r="B7" s="83"/>
      <c r="C7" s="83"/>
      <c r="D7" s="83"/>
      <c r="E7" s="83"/>
    </row>
    <row r="8" spans="1:5" ht="13.15" customHeight="1" x14ac:dyDescent="0.25">
      <c r="A8" s="77" t="s">
        <v>1</v>
      </c>
      <c r="B8" s="77"/>
      <c r="C8" s="77"/>
      <c r="D8" s="77"/>
      <c r="E8" s="77"/>
    </row>
    <row r="9" spans="1:5" x14ac:dyDescent="0.25">
      <c r="A9" s="78" t="s">
        <v>104</v>
      </c>
      <c r="B9" s="78"/>
      <c r="C9" s="78"/>
      <c r="D9" s="78"/>
      <c r="E9" s="78"/>
    </row>
    <row r="10" spans="1:5" ht="28.15" customHeight="1" x14ac:dyDescent="0.25">
      <c r="A10" s="79" t="s">
        <v>14</v>
      </c>
      <c r="B10" s="79"/>
      <c r="C10" s="79"/>
      <c r="D10" s="79"/>
      <c r="E10" s="79"/>
    </row>
    <row r="11" spans="1:5" ht="29.45" customHeight="1" x14ac:dyDescent="0.25">
      <c r="A11" s="73" t="s">
        <v>105</v>
      </c>
      <c r="B11" s="73"/>
      <c r="C11" s="73"/>
      <c r="D11" s="73"/>
      <c r="E11" s="73"/>
    </row>
    <row r="12" spans="1:5" ht="13.15" customHeight="1" x14ac:dyDescent="0.25">
      <c r="A12" s="77" t="s">
        <v>15</v>
      </c>
      <c r="B12" s="77"/>
      <c r="C12" s="77"/>
      <c r="D12" s="77"/>
      <c r="E12" s="77"/>
    </row>
    <row r="13" spans="1:5" ht="13.15" customHeight="1" x14ac:dyDescent="0.25">
      <c r="A13" s="73" t="s">
        <v>43</v>
      </c>
      <c r="B13" s="73"/>
      <c r="C13" s="73"/>
      <c r="D13" s="73"/>
      <c r="E13" s="73"/>
    </row>
    <row r="14" spans="1:5" ht="15" customHeight="1" x14ac:dyDescent="0.25">
      <c r="A14" s="77" t="s">
        <v>2</v>
      </c>
      <c r="B14" s="77"/>
      <c r="C14" s="77"/>
      <c r="D14" s="77"/>
      <c r="E14" s="77"/>
    </row>
    <row r="15" spans="1:5" ht="18" customHeight="1" x14ac:dyDescent="0.25">
      <c r="A15" s="73" t="s">
        <v>51</v>
      </c>
      <c r="B15" s="73"/>
      <c r="C15" s="73"/>
      <c r="D15" s="73"/>
      <c r="E15" s="73"/>
    </row>
    <row r="16" spans="1:5" ht="11.25" customHeight="1" x14ac:dyDescent="0.25">
      <c r="A16" s="77" t="s">
        <v>16</v>
      </c>
      <c r="B16" s="77"/>
      <c r="C16" s="77"/>
      <c r="D16" s="77"/>
      <c r="E16" s="77"/>
    </row>
    <row r="17" spans="1:7" ht="31.5" customHeight="1" x14ac:dyDescent="0.25">
      <c r="A17" s="73" t="s">
        <v>44</v>
      </c>
      <c r="B17" s="73"/>
      <c r="C17" s="73"/>
      <c r="D17" s="73"/>
      <c r="E17" s="73"/>
    </row>
    <row r="18" spans="1:7" ht="66.75" customHeight="1" x14ac:dyDescent="0.25">
      <c r="A18" s="73" t="s">
        <v>45</v>
      </c>
      <c r="B18" s="73"/>
      <c r="C18" s="73"/>
      <c r="D18" s="73"/>
      <c r="E18" s="73"/>
    </row>
    <row r="19" spans="1:7" ht="28.5" customHeight="1" x14ac:dyDescent="0.25">
      <c r="A19" s="71" t="s">
        <v>46</v>
      </c>
      <c r="B19" s="71"/>
      <c r="C19" s="71"/>
      <c r="D19" s="71"/>
      <c r="E19" s="71"/>
    </row>
    <row r="20" spans="1:7" x14ac:dyDescent="0.25">
      <c r="A20" s="71"/>
      <c r="B20" s="71"/>
      <c r="C20" s="71"/>
      <c r="D20" s="71"/>
      <c r="E20" s="71"/>
      <c r="F20" s="1">
        <v>3248.15</v>
      </c>
      <c r="G20" s="1">
        <v>3</v>
      </c>
    </row>
    <row r="21" spans="1:7" ht="106.5" customHeight="1" x14ac:dyDescent="0.25">
      <c r="A21" s="9" t="s">
        <v>7</v>
      </c>
      <c r="B21" s="9" t="s">
        <v>10</v>
      </c>
      <c r="C21" s="9" t="s">
        <v>3</v>
      </c>
      <c r="D21" s="9" t="s">
        <v>9</v>
      </c>
      <c r="E21" s="9" t="s">
        <v>8</v>
      </c>
    </row>
    <row r="22" spans="1:7" ht="45" x14ac:dyDescent="0.25">
      <c r="A22" s="12" t="s">
        <v>37</v>
      </c>
      <c r="B22" s="9" t="s">
        <v>34</v>
      </c>
      <c r="C22" s="9" t="s">
        <v>4</v>
      </c>
      <c r="D22" s="9">
        <v>16.43</v>
      </c>
      <c r="E22" s="7">
        <f>D22*F20*G20</f>
        <v>160101.31349999999</v>
      </c>
    </row>
    <row r="23" spans="1:7" x14ac:dyDescent="0.25">
      <c r="A23" s="10" t="s">
        <v>39</v>
      </c>
      <c r="B23" s="9" t="s">
        <v>108</v>
      </c>
      <c r="C23" s="9" t="s">
        <v>25</v>
      </c>
      <c r="D23" s="9"/>
      <c r="E23" s="7">
        <v>0</v>
      </c>
    </row>
    <row r="24" spans="1:7" x14ac:dyDescent="0.25">
      <c r="A24" s="10" t="s">
        <v>35</v>
      </c>
      <c r="B24" s="9" t="s">
        <v>21</v>
      </c>
      <c r="C24" s="9" t="s">
        <v>4</v>
      </c>
      <c r="D24" s="9">
        <v>6.06</v>
      </c>
      <c r="E24" s="7">
        <f>D24*F20*G20</f>
        <v>59051.366999999998</v>
      </c>
    </row>
    <row r="25" spans="1:7" x14ac:dyDescent="0.25">
      <c r="A25" s="10" t="s">
        <v>54</v>
      </c>
      <c r="B25" s="9" t="s">
        <v>108</v>
      </c>
      <c r="C25" s="9" t="s">
        <v>25</v>
      </c>
      <c r="D25" s="9"/>
      <c r="E25" s="7">
        <v>7624.2</v>
      </c>
    </row>
    <row r="26" spans="1:7" x14ac:dyDescent="0.25">
      <c r="A26" s="10" t="s">
        <v>53</v>
      </c>
      <c r="B26" s="9" t="s">
        <v>108</v>
      </c>
      <c r="C26" s="9" t="s">
        <v>25</v>
      </c>
      <c r="D26" s="9"/>
      <c r="E26" s="7">
        <v>0</v>
      </c>
    </row>
    <row r="27" spans="1:7" x14ac:dyDescent="0.25">
      <c r="A27" s="10" t="s">
        <v>55</v>
      </c>
      <c r="B27" s="9" t="s">
        <v>108</v>
      </c>
      <c r="C27" s="9" t="s">
        <v>25</v>
      </c>
      <c r="D27" s="9"/>
      <c r="E27" s="7">
        <v>0</v>
      </c>
    </row>
    <row r="28" spans="1:7" x14ac:dyDescent="0.25">
      <c r="A28" s="10" t="s">
        <v>24</v>
      </c>
      <c r="B28" s="9" t="s">
        <v>108</v>
      </c>
      <c r="C28" s="9" t="s">
        <v>25</v>
      </c>
      <c r="D28" s="9"/>
      <c r="E28" s="7">
        <f>622.5+4768.93</f>
        <v>5391.43</v>
      </c>
    </row>
    <row r="29" spans="1:7" x14ac:dyDescent="0.25">
      <c r="A29" s="46" t="s">
        <v>117</v>
      </c>
      <c r="B29" s="88" t="s">
        <v>108</v>
      </c>
      <c r="C29" s="88" t="s">
        <v>25</v>
      </c>
      <c r="D29" s="88"/>
      <c r="E29" s="89">
        <v>4000</v>
      </c>
    </row>
    <row r="30" spans="1:7" s="69" customFormat="1" x14ac:dyDescent="0.25">
      <c r="A30" s="65" t="s">
        <v>110</v>
      </c>
      <c r="B30" s="66" t="s">
        <v>109</v>
      </c>
      <c r="C30" s="67" t="s">
        <v>40</v>
      </c>
      <c r="D30" s="67">
        <v>4</v>
      </c>
      <c r="E30" s="68">
        <f>D30*260.07</f>
        <v>1040.28</v>
      </c>
    </row>
    <row r="31" spans="1:7" s="69" customFormat="1" ht="30" x14ac:dyDescent="0.25">
      <c r="A31" s="65" t="s">
        <v>113</v>
      </c>
      <c r="B31" s="66" t="s">
        <v>114</v>
      </c>
      <c r="C31" s="67" t="s">
        <v>25</v>
      </c>
      <c r="D31" s="67"/>
      <c r="E31" s="68">
        <v>11962.6</v>
      </c>
    </row>
    <row r="32" spans="1:7" x14ac:dyDescent="0.25">
      <c r="A32" s="10" t="s">
        <v>116</v>
      </c>
      <c r="B32" s="9" t="s">
        <v>115</v>
      </c>
      <c r="C32" s="9" t="s">
        <v>40</v>
      </c>
      <c r="D32" s="9">
        <v>20</v>
      </c>
      <c r="E32" s="7">
        <f>D32*260.07</f>
        <v>5201.3999999999996</v>
      </c>
    </row>
    <row r="33" spans="1:5" ht="31.5" x14ac:dyDescent="0.25">
      <c r="A33" s="18" t="s">
        <v>111</v>
      </c>
      <c r="B33" s="9" t="s">
        <v>115</v>
      </c>
      <c r="C33" s="9" t="s">
        <v>40</v>
      </c>
      <c r="D33" s="9">
        <v>5.3</v>
      </c>
      <c r="E33" s="7">
        <f t="shared" ref="E33:E34" si="0">D33*260.07</f>
        <v>1378.3709999999999</v>
      </c>
    </row>
    <row r="34" spans="1:5" x14ac:dyDescent="0.25">
      <c r="A34" s="13" t="s">
        <v>112</v>
      </c>
      <c r="B34" s="9" t="s">
        <v>115</v>
      </c>
      <c r="C34" s="9" t="s">
        <v>40</v>
      </c>
      <c r="D34" s="9">
        <v>1</v>
      </c>
      <c r="E34" s="7">
        <f t="shared" si="0"/>
        <v>260.07</v>
      </c>
    </row>
    <row r="35" spans="1:5" x14ac:dyDescent="0.25">
      <c r="A35" s="11"/>
      <c r="B35" s="9"/>
      <c r="C35" s="9"/>
      <c r="D35" s="6"/>
      <c r="E35" s="7"/>
    </row>
    <row r="36" spans="1:5" s="17" customFormat="1" ht="14.25" x14ac:dyDescent="0.2">
      <c r="A36" s="2" t="s">
        <v>22</v>
      </c>
      <c r="B36" s="14"/>
      <c r="C36" s="14"/>
      <c r="D36" s="15"/>
      <c r="E36" s="16">
        <f>SUM(E22:E35)</f>
        <v>256011.03150000001</v>
      </c>
    </row>
    <row r="37" spans="1:5" ht="31.9" customHeight="1" x14ac:dyDescent="0.25">
      <c r="A37" s="72" t="s">
        <v>118</v>
      </c>
      <c r="B37" s="72"/>
      <c r="C37" s="72"/>
      <c r="D37" s="72"/>
      <c r="E37" s="72"/>
    </row>
    <row r="38" spans="1:5" ht="29.25" customHeight="1" x14ac:dyDescent="0.25">
      <c r="A38" s="73" t="s">
        <v>20</v>
      </c>
      <c r="B38" s="73"/>
      <c r="C38" s="73"/>
      <c r="D38" s="73"/>
      <c r="E38" s="73"/>
    </row>
    <row r="39" spans="1:5" x14ac:dyDescent="0.25">
      <c r="A39" s="73" t="s">
        <v>19</v>
      </c>
      <c r="B39" s="73"/>
      <c r="C39" s="73"/>
      <c r="D39" s="73"/>
      <c r="E39" s="73"/>
    </row>
    <row r="40" spans="1:5" ht="31.5" customHeight="1" x14ac:dyDescent="0.25">
      <c r="A40" s="73" t="s">
        <v>26</v>
      </c>
      <c r="B40" s="73"/>
      <c r="C40" s="73"/>
      <c r="D40" s="73"/>
      <c r="E40" s="73"/>
    </row>
    <row r="41" spans="1:5" x14ac:dyDescent="0.25">
      <c r="A41" s="73" t="s">
        <v>17</v>
      </c>
      <c r="B41" s="73"/>
      <c r="C41" s="73"/>
      <c r="D41" s="73"/>
      <c r="E41" s="73"/>
    </row>
    <row r="42" spans="1:5" x14ac:dyDescent="0.25">
      <c r="A42" s="61"/>
      <c r="B42" s="61"/>
      <c r="C42" s="61"/>
      <c r="D42" s="61"/>
      <c r="E42" s="61"/>
    </row>
    <row r="43" spans="1:5" x14ac:dyDescent="0.25">
      <c r="A43" s="74" t="s">
        <v>5</v>
      </c>
      <c r="B43" s="74"/>
      <c r="C43" s="74"/>
      <c r="D43" s="74"/>
      <c r="E43" s="74"/>
    </row>
    <row r="44" spans="1:5" x14ac:dyDescent="0.25">
      <c r="A44" s="73" t="s">
        <v>17</v>
      </c>
      <c r="B44" s="73"/>
      <c r="C44" s="73"/>
      <c r="D44" s="73"/>
      <c r="E44" s="73"/>
    </row>
    <row r="45" spans="1:5" ht="15" customHeight="1" x14ac:dyDescent="0.25">
      <c r="A45" s="75" t="s">
        <v>48</v>
      </c>
      <c r="B45" s="75"/>
      <c r="C45" s="75"/>
      <c r="D45" s="75"/>
      <c r="E45" s="75"/>
    </row>
    <row r="46" spans="1:5" x14ac:dyDescent="0.25">
      <c r="B46" s="76" t="s">
        <v>18</v>
      </c>
      <c r="C46" s="76"/>
      <c r="D46" s="76"/>
      <c r="E46" s="62" t="s">
        <v>6</v>
      </c>
    </row>
    <row r="47" spans="1:5" x14ac:dyDescent="0.25">
      <c r="A47" s="64"/>
      <c r="B47" s="64"/>
      <c r="C47" s="64"/>
      <c r="D47" s="64"/>
      <c r="E47" s="64"/>
    </row>
    <row r="48" spans="1:5" ht="15" customHeight="1" x14ac:dyDescent="0.25">
      <c r="A48" s="75" t="s">
        <v>119</v>
      </c>
      <c r="B48" s="75"/>
      <c r="C48" s="75"/>
      <c r="D48" s="75"/>
      <c r="E48" s="75"/>
    </row>
    <row r="49" spans="1:5" x14ac:dyDescent="0.25">
      <c r="B49" s="70" t="s">
        <v>18</v>
      </c>
      <c r="C49" s="70"/>
      <c r="D49" s="70"/>
      <c r="E49" s="62" t="s">
        <v>6</v>
      </c>
    </row>
    <row r="50" spans="1:5" x14ac:dyDescent="0.25">
      <c r="A50" s="1" t="s">
        <v>30</v>
      </c>
    </row>
    <row r="51" spans="1:5" x14ac:dyDescent="0.25">
      <c r="A51" s="17" t="s">
        <v>27</v>
      </c>
    </row>
    <row r="52" spans="1:5" x14ac:dyDescent="0.25">
      <c r="A52" s="1" t="s">
        <v>33</v>
      </c>
      <c r="B52" s="3">
        <f>'1кв'!B56</f>
        <v>5501.2194999999483</v>
      </c>
    </row>
    <row r="53" spans="1:5" ht="30" x14ac:dyDescent="0.25">
      <c r="A53" s="60" t="s">
        <v>120</v>
      </c>
      <c r="B53" s="4"/>
    </row>
    <row r="54" spans="1:5" x14ac:dyDescent="0.25">
      <c r="A54" s="1" t="s">
        <v>28</v>
      </c>
      <c r="B54" s="4">
        <v>274982.82</v>
      </c>
    </row>
    <row r="55" spans="1:5" x14ac:dyDescent="0.25">
      <c r="A55" s="60" t="s">
        <v>36</v>
      </c>
      <c r="B55" s="4">
        <f>3*150</f>
        <v>450</v>
      </c>
    </row>
    <row r="56" spans="1:5" x14ac:dyDescent="0.25">
      <c r="A56" s="60" t="s">
        <v>38</v>
      </c>
      <c r="B56" s="4">
        <f>200*3</f>
        <v>600</v>
      </c>
    </row>
    <row r="57" spans="1:5" ht="30" x14ac:dyDescent="0.25">
      <c r="A57" s="60" t="s">
        <v>31</v>
      </c>
      <c r="B57" s="4">
        <f>E36</f>
        <v>256011.03150000001</v>
      </c>
    </row>
    <row r="58" spans="1:5" x14ac:dyDescent="0.25">
      <c r="A58" s="17" t="s">
        <v>29</v>
      </c>
      <c r="B58" s="5">
        <f>B52+B54+B55+B56-B57</f>
        <v>25523.007999999943</v>
      </c>
    </row>
    <row r="60" spans="1:5" x14ac:dyDescent="0.25">
      <c r="B60" s="1">
        <v>33604.04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43:E43"/>
    <mergeCell ref="A15:E15"/>
    <mergeCell ref="A16:E16"/>
    <mergeCell ref="A17:E17"/>
    <mergeCell ref="A18:E18"/>
    <mergeCell ref="A19:E19"/>
    <mergeCell ref="A20:E20"/>
    <mergeCell ref="A37:E37"/>
    <mergeCell ref="A38:E38"/>
    <mergeCell ref="A39:E39"/>
    <mergeCell ref="A40:E40"/>
    <mergeCell ref="A41:E41"/>
    <mergeCell ref="A44:E44"/>
    <mergeCell ref="A45:E45"/>
    <mergeCell ref="B46:D46"/>
    <mergeCell ref="A48:E48"/>
    <mergeCell ref="B49:D4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view="pageBreakPreview" topLeftCell="A31" zoomScaleSheetLayoutView="100" workbookViewId="0">
      <selection activeCell="A47" sqref="A46:XFD47"/>
    </sheetView>
  </sheetViews>
  <sheetFormatPr defaultRowHeight="15" x14ac:dyDescent="0.25"/>
  <cols>
    <col min="1" max="1" width="10.5703125" customWidth="1"/>
    <col min="2" max="2" width="54.28515625" customWidth="1"/>
    <col min="3" max="3" width="16.140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4" ht="15.75" x14ac:dyDescent="0.25">
      <c r="A1" s="85" t="s">
        <v>56</v>
      </c>
      <c r="B1" s="85"/>
      <c r="C1" s="85"/>
      <c r="D1" s="28"/>
    </row>
    <row r="2" spans="1:4" ht="15.75" x14ac:dyDescent="0.25">
      <c r="A2" s="86" t="s">
        <v>57</v>
      </c>
      <c r="B2" s="86"/>
      <c r="C2" s="86"/>
      <c r="D2" s="29"/>
    </row>
    <row r="3" spans="1:4" ht="15.75" x14ac:dyDescent="0.25">
      <c r="A3" s="86" t="s">
        <v>58</v>
      </c>
      <c r="B3" s="86"/>
      <c r="C3" s="86"/>
      <c r="D3" s="29"/>
    </row>
    <row r="4" spans="1:4" ht="15.75" x14ac:dyDescent="0.25">
      <c r="A4" s="85" t="s">
        <v>81</v>
      </c>
      <c r="B4" s="85"/>
      <c r="C4" s="85"/>
      <c r="D4" s="28"/>
    </row>
    <row r="5" spans="1:4" ht="15.75" x14ac:dyDescent="0.25">
      <c r="A5" s="87"/>
      <c r="B5" s="87"/>
      <c r="C5" s="87"/>
      <c r="D5" s="30"/>
    </row>
    <row r="6" spans="1:4" ht="15.75" x14ac:dyDescent="0.25">
      <c r="A6" s="29"/>
      <c r="B6" s="31" t="s">
        <v>59</v>
      </c>
      <c r="C6" s="32" t="e">
        <f>#REF!</f>
        <v>#REF!</v>
      </c>
      <c r="D6" s="33"/>
    </row>
    <row r="7" spans="1:4" ht="15.75" x14ac:dyDescent="0.25">
      <c r="A7" s="34" t="s">
        <v>60</v>
      </c>
      <c r="B7" s="31" t="s">
        <v>82</v>
      </c>
      <c r="C7" s="32"/>
      <c r="D7" s="33"/>
    </row>
    <row r="8" spans="1:4" ht="15.75" x14ac:dyDescent="0.25">
      <c r="A8" s="29"/>
      <c r="B8" s="35" t="s">
        <v>61</v>
      </c>
      <c r="C8" s="32"/>
      <c r="D8" s="33"/>
    </row>
    <row r="9" spans="1:4" ht="15.75" x14ac:dyDescent="0.25">
      <c r="A9" s="29"/>
      <c r="B9" s="10" t="s">
        <v>83</v>
      </c>
      <c r="C9" s="32"/>
      <c r="D9" s="33"/>
    </row>
    <row r="10" spans="1:4" ht="15.75" x14ac:dyDescent="0.25">
      <c r="A10" s="29"/>
      <c r="B10" s="10" t="s">
        <v>84</v>
      </c>
      <c r="C10" s="32"/>
      <c r="D10" s="33"/>
    </row>
    <row r="11" spans="1:4" ht="15.75" x14ac:dyDescent="0.25">
      <c r="A11" s="29"/>
      <c r="B11" s="10" t="s">
        <v>85</v>
      </c>
      <c r="C11" s="32"/>
      <c r="D11" s="33"/>
    </row>
    <row r="12" spans="1:4" ht="15.75" x14ac:dyDescent="0.25">
      <c r="B12" s="36" t="s">
        <v>62</v>
      </c>
      <c r="C12" s="37" t="e">
        <f>#REF!+#REF!+#REF!+'1кв'!B52</f>
        <v>#REF!</v>
      </c>
      <c r="D12" s="38"/>
    </row>
    <row r="13" spans="1:4" ht="30" x14ac:dyDescent="0.25">
      <c r="B13" s="10" t="s">
        <v>63</v>
      </c>
      <c r="C13" s="37" t="e">
        <f>#REF!+#REF!+#REF!+'1кв'!B53</f>
        <v>#REF!</v>
      </c>
      <c r="D13" s="38"/>
    </row>
    <row r="14" spans="1:4" ht="30" x14ac:dyDescent="0.25">
      <c r="B14" s="10" t="s">
        <v>64</v>
      </c>
      <c r="C14" s="37" t="e">
        <f>#REF!+#REF!+#REF!+'1кв'!B54</f>
        <v>#REF!</v>
      </c>
      <c r="D14" s="38"/>
    </row>
    <row r="15" spans="1:4" ht="15.75" x14ac:dyDescent="0.25">
      <c r="A15" s="39"/>
      <c r="B15" s="36" t="s">
        <v>65</v>
      </c>
      <c r="C15" s="40" t="e">
        <f>SUM(C12:C14)</f>
        <v>#REF!</v>
      </c>
      <c r="D15" s="33"/>
    </row>
    <row r="16" spans="1:4" ht="15.75" x14ac:dyDescent="0.25">
      <c r="A16" s="30"/>
      <c r="B16" s="84"/>
      <c r="C16" s="84"/>
      <c r="D16" s="41"/>
    </row>
    <row r="17" spans="1:5" ht="15.75" x14ac:dyDescent="0.25">
      <c r="A17" s="42" t="s">
        <v>66</v>
      </c>
      <c r="B17" s="43" t="s">
        <v>67</v>
      </c>
      <c r="C17" s="37" t="e">
        <f>#REF!+#REF!+#REF!+'1кв'!E22</f>
        <v>#REF!</v>
      </c>
      <c r="D17" s="41"/>
    </row>
    <row r="18" spans="1:5" ht="15.75" x14ac:dyDescent="0.25">
      <c r="A18" s="42"/>
      <c r="B18" s="44" t="s">
        <v>39</v>
      </c>
      <c r="C18" s="37" t="e">
        <f>#REF!+#REF!+#REF!+'1кв'!E23</f>
        <v>#REF!</v>
      </c>
      <c r="D18" s="41"/>
    </row>
    <row r="19" spans="1:5" ht="15.75" x14ac:dyDescent="0.25">
      <c r="A19" s="42"/>
      <c r="B19" s="44" t="s">
        <v>35</v>
      </c>
      <c r="C19" s="37" t="e">
        <f>#REF!+#REF!+#REF!+'1кв'!E24</f>
        <v>#REF!</v>
      </c>
      <c r="D19" s="41"/>
    </row>
    <row r="20" spans="1:5" ht="15.75" x14ac:dyDescent="0.25">
      <c r="A20" s="42"/>
      <c r="B20" s="10" t="s">
        <v>53</v>
      </c>
      <c r="C20" s="37" t="e">
        <f>#REF!+#REF!+#REF!+'1кв'!E26</f>
        <v>#REF!</v>
      </c>
      <c r="D20" s="41"/>
    </row>
    <row r="21" spans="1:5" ht="15.75" x14ac:dyDescent="0.25">
      <c r="A21" s="42"/>
      <c r="B21" s="10" t="s">
        <v>54</v>
      </c>
      <c r="C21" s="37" t="e">
        <f>#REF!+#REF!+#REF!+'1кв'!E25</f>
        <v>#REF!</v>
      </c>
      <c r="D21" s="41"/>
    </row>
    <row r="22" spans="1:5" ht="15.75" x14ac:dyDescent="0.25">
      <c r="A22" s="42"/>
      <c r="B22" s="10" t="s">
        <v>55</v>
      </c>
      <c r="C22" s="37" t="e">
        <f>#REF!+#REF!+#REF!+'1кв'!E27</f>
        <v>#REF!</v>
      </c>
      <c r="D22" s="41"/>
    </row>
    <row r="23" spans="1:5" ht="15.75" x14ac:dyDescent="0.25">
      <c r="A23" s="30"/>
      <c r="B23" s="10" t="s">
        <v>24</v>
      </c>
      <c r="C23" s="37" t="e">
        <f>#REF!+#REF!+#REF!+'1кв'!E28</f>
        <v>#REF!</v>
      </c>
      <c r="D23" s="41"/>
      <c r="E23" s="45"/>
    </row>
    <row r="24" spans="1:5" ht="15.75" x14ac:dyDescent="0.25">
      <c r="A24" s="30"/>
      <c r="B24" s="46" t="s">
        <v>52</v>
      </c>
      <c r="C24" s="37">
        <f>'[1]2кв'!E30+'[1]3кв'!E29+'[1]4кв'!E29</f>
        <v>320.42999999999995</v>
      </c>
      <c r="D24" s="41"/>
      <c r="E24" s="45"/>
    </row>
    <row r="25" spans="1:5" ht="15.75" x14ac:dyDescent="0.25">
      <c r="A25" s="42"/>
      <c r="B25" s="47" t="s">
        <v>86</v>
      </c>
      <c r="C25" s="48" t="e">
        <f>#REF!+#REF!+#REF!+#REF!+'1кв'!E31+'1кв'!E32</f>
        <v>#REF!</v>
      </c>
      <c r="D25" s="41"/>
    </row>
    <row r="26" spans="1:5" ht="15.75" x14ac:dyDescent="0.25">
      <c r="A26" s="42"/>
      <c r="B26" s="49" t="s">
        <v>68</v>
      </c>
      <c r="C26" s="48" t="e">
        <f>SUM(C28:C37)</f>
        <v>#REF!</v>
      </c>
      <c r="D26" s="41"/>
    </row>
    <row r="27" spans="1:5" ht="15.75" x14ac:dyDescent="0.25">
      <c r="A27" s="42"/>
      <c r="B27" s="35" t="s">
        <v>61</v>
      </c>
      <c r="C27" s="48"/>
      <c r="D27" s="41"/>
    </row>
    <row r="28" spans="1:5" ht="15.75" x14ac:dyDescent="0.25">
      <c r="A28" s="42"/>
      <c r="B28" s="13" t="s">
        <v>69</v>
      </c>
      <c r="C28" s="50" t="e">
        <f>#REF!+'1кв'!E30</f>
        <v>#REF!</v>
      </c>
      <c r="D28" s="41"/>
    </row>
    <row r="29" spans="1:5" ht="15.75" x14ac:dyDescent="0.25">
      <c r="A29" s="42"/>
      <c r="B29" s="18" t="s">
        <v>87</v>
      </c>
      <c r="C29" s="50" t="e">
        <f>#REF!</f>
        <v>#REF!</v>
      </c>
      <c r="D29" s="41"/>
    </row>
    <row r="30" spans="1:5" ht="15.75" x14ac:dyDescent="0.25">
      <c r="A30" s="42"/>
      <c r="B30" s="20" t="s">
        <v>94</v>
      </c>
      <c r="C30" s="50" t="e">
        <f>#REF!</f>
        <v>#REF!</v>
      </c>
      <c r="D30" s="41"/>
    </row>
    <row r="31" spans="1:5" ht="15.75" x14ac:dyDescent="0.25">
      <c r="A31" s="42"/>
      <c r="B31" s="19" t="s">
        <v>88</v>
      </c>
      <c r="C31" s="50" t="e">
        <f>#REF!</f>
        <v>#REF!</v>
      </c>
      <c r="D31" s="41"/>
    </row>
    <row r="32" spans="1:5" ht="15.75" x14ac:dyDescent="0.25">
      <c r="A32" s="42"/>
      <c r="B32" s="13" t="s">
        <v>89</v>
      </c>
      <c r="C32" s="50" t="e">
        <f>#REF!</f>
        <v>#REF!</v>
      </c>
      <c r="D32" s="41"/>
    </row>
    <row r="33" spans="1:5" ht="15.75" x14ac:dyDescent="0.25">
      <c r="A33" s="42"/>
      <c r="B33" s="13" t="s">
        <v>90</v>
      </c>
      <c r="C33" s="50" t="e">
        <f>#REF!</f>
        <v>#REF!</v>
      </c>
      <c r="D33" s="41"/>
    </row>
    <row r="34" spans="1:5" ht="15.75" x14ac:dyDescent="0.25">
      <c r="A34" s="42"/>
      <c r="B34" s="13" t="s">
        <v>91</v>
      </c>
      <c r="C34" s="50" t="e">
        <f>#REF!</f>
        <v>#REF!</v>
      </c>
      <c r="D34" s="41"/>
    </row>
    <row r="35" spans="1:5" ht="15.75" x14ac:dyDescent="0.25">
      <c r="A35" s="42"/>
      <c r="B35" s="13" t="s">
        <v>92</v>
      </c>
      <c r="C35" s="50" t="e">
        <f>#REF!</f>
        <v>#REF!</v>
      </c>
      <c r="D35" s="41"/>
    </row>
    <row r="36" spans="1:5" ht="30" x14ac:dyDescent="0.25">
      <c r="A36" s="42"/>
      <c r="B36" s="13" t="s">
        <v>93</v>
      </c>
      <c r="C36" s="50" t="e">
        <f>'1кв'!#REF!</f>
        <v>#REF!</v>
      </c>
      <c r="D36" s="41"/>
    </row>
    <row r="37" spans="1:5" ht="15.75" x14ac:dyDescent="0.25">
      <c r="A37" s="42"/>
      <c r="B37" s="13"/>
      <c r="C37" s="50"/>
      <c r="D37" s="41"/>
    </row>
    <row r="38" spans="1:5" ht="15.75" x14ac:dyDescent="0.25">
      <c r="A38" s="30"/>
      <c r="B38" s="51" t="s">
        <v>70</v>
      </c>
      <c r="C38" s="52" t="e">
        <f>SUM(C17:C26)</f>
        <v>#REF!</v>
      </c>
      <c r="D38" s="41"/>
      <c r="E38" s="45"/>
    </row>
    <row r="39" spans="1:5" ht="15.75" x14ac:dyDescent="0.25">
      <c r="A39" s="30"/>
      <c r="B39" s="53" t="s">
        <v>71</v>
      </c>
      <c r="C39" s="54" t="e">
        <f>C6+C15-C38</f>
        <v>#REF!</v>
      </c>
      <c r="D39" s="41"/>
    </row>
    <row r="40" spans="1:5" ht="15.75" x14ac:dyDescent="0.25">
      <c r="A40" s="30"/>
      <c r="B40" s="34"/>
      <c r="C40" s="34"/>
      <c r="D40" s="41"/>
    </row>
    <row r="41" spans="1:5" ht="15.75" x14ac:dyDescent="0.25">
      <c r="A41" s="30"/>
      <c r="B41" s="55" t="s">
        <v>72</v>
      </c>
      <c r="C41" s="55"/>
      <c r="D41" s="41"/>
    </row>
    <row r="42" spans="1:5" ht="15.75" x14ac:dyDescent="0.25">
      <c r="A42" s="30"/>
      <c r="B42" s="55" t="s">
        <v>73</v>
      </c>
      <c r="C42" s="56">
        <v>67654.429999999993</v>
      </c>
      <c r="D42" s="41"/>
    </row>
    <row r="43" spans="1:5" ht="15.75" x14ac:dyDescent="0.25">
      <c r="A43" s="30"/>
      <c r="B43" s="57" t="s">
        <v>74</v>
      </c>
      <c r="C43" s="58">
        <v>102131.53</v>
      </c>
      <c r="D43" s="41"/>
    </row>
    <row r="44" spans="1:5" ht="15.75" x14ac:dyDescent="0.25">
      <c r="A44" s="30"/>
      <c r="B44" s="55" t="s">
        <v>75</v>
      </c>
      <c r="C44" s="59">
        <f>C43-C42</f>
        <v>34477.100000000006</v>
      </c>
      <c r="D44" s="41"/>
    </row>
    <row r="45" spans="1:5" ht="15.75" x14ac:dyDescent="0.25">
      <c r="A45" s="30"/>
      <c r="B45" s="34"/>
      <c r="C45" s="34"/>
      <c r="D45" s="41"/>
    </row>
    <row r="46" spans="1:5" ht="15.75" x14ac:dyDescent="0.25">
      <c r="A46" s="30" t="s">
        <v>76</v>
      </c>
      <c r="B46" s="34" t="s">
        <v>77</v>
      </c>
      <c r="C46" s="34"/>
      <c r="D46" s="41"/>
    </row>
    <row r="47" spans="1:5" ht="15.75" x14ac:dyDescent="0.25">
      <c r="A47" s="30"/>
      <c r="B47" s="34" t="s">
        <v>78</v>
      </c>
      <c r="C47" s="34"/>
      <c r="D47" s="41"/>
    </row>
    <row r="48" spans="1:5" ht="15.75" x14ac:dyDescent="0.25">
      <c r="A48" s="30"/>
      <c r="B48" s="34" t="s">
        <v>79</v>
      </c>
      <c r="C48" s="34"/>
      <c r="D48" s="41"/>
    </row>
    <row r="49" spans="1:4" ht="15.75" x14ac:dyDescent="0.25">
      <c r="A49" s="30"/>
      <c r="B49" s="34"/>
      <c r="C49" s="34"/>
      <c r="D49" s="41"/>
    </row>
    <row r="50" spans="1:4" ht="15.75" x14ac:dyDescent="0.25">
      <c r="A50" s="30"/>
      <c r="B50" s="34"/>
      <c r="C50" s="34"/>
      <c r="D50" s="41"/>
    </row>
    <row r="51" spans="1:4" ht="15.75" x14ac:dyDescent="0.25">
      <c r="A51" s="30"/>
      <c r="B51" s="34" t="s">
        <v>80</v>
      </c>
      <c r="C51" s="34"/>
      <c r="D51" s="41"/>
    </row>
    <row r="52" spans="1:4" ht="15.75" x14ac:dyDescent="0.25">
      <c r="A52" s="30"/>
      <c r="B52" s="34"/>
      <c r="C52" s="34"/>
      <c r="D52" s="41"/>
    </row>
    <row r="53" spans="1:4" ht="15.75" x14ac:dyDescent="0.25">
      <c r="A53" s="30"/>
      <c r="B53" s="34"/>
      <c r="C53" s="34"/>
      <c r="D53" s="41"/>
    </row>
  </sheetData>
  <mergeCells count="6">
    <mergeCell ref="B16:C16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1кв</vt:lpstr>
      <vt:lpstr>2кв</vt:lpstr>
      <vt:lpstr>отчет</vt:lpstr>
      <vt:lpstr>'1кв'!Область_печати</vt:lpstr>
      <vt:lpstr>'2кв'!Область_печати</vt:lpstr>
      <vt:lpstr>отчет!Область_печати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2024-08-09T11:40:53Z</dcterms:modified>
</cp:coreProperties>
</file>